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0" yWindow="0" windowWidth="10380" windowHeight="8544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C10" i="1" l="1"/>
  <c r="D29" i="1" l="1"/>
  <c r="D19" i="1"/>
  <c r="D14" i="1" l="1"/>
  <c r="F13" i="1"/>
  <c r="E18" i="1"/>
  <c r="D30" i="1"/>
  <c r="J29" i="1"/>
  <c r="I29" i="1"/>
  <c r="E29" i="1"/>
  <c r="C29" i="1"/>
  <c r="D28" i="1"/>
  <c r="G24" i="1"/>
  <c r="F24" i="1"/>
  <c r="K23" i="1"/>
  <c r="E23" i="1"/>
  <c r="K22" i="1"/>
  <c r="E22" i="1"/>
  <c r="J21" i="1"/>
  <c r="D21" i="1"/>
  <c r="J19" i="1"/>
  <c r="G17" i="1"/>
  <c r="F17" i="1"/>
  <c r="E17" i="1"/>
  <c r="D17" i="1"/>
  <c r="D16" i="1"/>
  <c r="E12" i="1"/>
  <c r="D12" i="1"/>
  <c r="I11" i="1"/>
  <c r="G11" i="1"/>
  <c r="F11" i="1"/>
  <c r="D11" i="1"/>
  <c r="C11" i="1"/>
  <c r="I10" i="1"/>
  <c r="D10" i="1"/>
  <c r="H18" i="1" l="1"/>
  <c r="B18" i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1" i="1"/>
  <c r="J27" i="1"/>
  <c r="H27" i="1" l="1"/>
  <c r="D15" i="1"/>
  <c r="B26" i="1" l="1"/>
  <c r="C9" i="1" l="1"/>
  <c r="B17" i="1"/>
  <c r="L31" i="1"/>
  <c r="B12" i="1"/>
  <c r="D27" i="1" l="1"/>
  <c r="E27" i="1"/>
  <c r="G27" i="1"/>
  <c r="C27" i="1"/>
  <c r="C31" i="1" s="1"/>
  <c r="E25" i="1"/>
  <c r="F25" i="1"/>
  <c r="G25" i="1"/>
  <c r="G31" i="1" s="1"/>
  <c r="D25" i="1"/>
  <c r="B10" i="1"/>
  <c r="B11" i="1"/>
  <c r="B27" i="1" l="1"/>
  <c r="B25" i="1"/>
  <c r="G15" i="1" l="1"/>
  <c r="F15" i="1"/>
  <c r="E15" i="1"/>
  <c r="E31" i="1" s="1"/>
  <c r="B16" i="1"/>
  <c r="B15" i="1" s="1"/>
  <c r="F9" i="1" l="1"/>
  <c r="F31" i="1" s="1"/>
  <c r="D9" i="1" l="1"/>
  <c r="D31" i="1" s="1"/>
  <c r="H9" i="1"/>
  <c r="B9" i="1" l="1"/>
  <c r="B19" i="1"/>
  <c r="B24" i="1" l="1"/>
  <c r="B13" i="1" l="1"/>
  <c r="B14" i="1" l="1"/>
  <c r="B31" i="1" s="1"/>
  <c r="M31" i="1" l="1"/>
  <c r="I27" i="1" l="1"/>
  <c r="I31" i="1" s="1"/>
  <c r="H19" i="1" l="1"/>
  <c r="J16" i="1" l="1"/>
  <c r="H16" i="1" l="1"/>
  <c r="H31" i="1" s="1"/>
  <c r="J15" i="1"/>
  <c r="H15" i="1" s="1"/>
  <c r="J31" i="1"/>
</calcChain>
</file>

<file path=xl/sharedStrings.xml><?xml version="1.0" encoding="utf-8"?>
<sst xmlns="http://schemas.openxmlformats.org/spreadsheetml/2006/main" count="39" uniqueCount="34">
  <si>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</si>
  <si>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</si>
  <si>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</si>
  <si>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</si>
  <si>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</si>
  <si>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</si>
  <si>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</si>
  <si>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</si>
  <si>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</si>
  <si>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</si>
  <si>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</si>
  <si>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</si>
  <si>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</si>
  <si>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</si>
  <si>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</si>
  <si>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</si>
  <si>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</si>
  <si>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</si>
  <si>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</si>
  <si>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</si>
  <si>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</si>
  <si>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</si>
  <si>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</si>
  <si>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</si>
  <si>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</si>
  <si>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</si>
  <si>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</si>
  <si>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</si>
  <si>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</si>
  <si>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</si>
  <si>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</si>
  <si>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</si>
  <si>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</si>
  <si>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Полезный отпуск электроэнергии и мощности по тарифным группам в разрезе территориальных сетевых организаций за период ноябрь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</si>
</sst>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65" fontId="27" fillId="2" borderId="3" xfId="0" applyNumberFormat="1" applyFont="1" applyFill="1" applyBorder="1" applyAlignment="1">
      <alignment horizontal="center" vertical="center" wrapText="1"/>
    </xf>
    <xf numFmtId="166" fontId="32" fillId="2" borderId="1" xfId="1" applyNumberFormat="1" applyFont="1" applyFill="1" applyBorder="1" applyAlignment="1">
      <alignment vertical="center"/>
    </xf>
    <xf numFmtId="166" fontId="27" fillId="2" borderId="1" xfId="1" applyNumberFormat="1" applyFont="1" applyFill="1" applyBorder="1" applyAlignment="1">
      <alignment horizontal="center" vertical="center"/>
    </xf>
    <xf numFmtId="166" fontId="29" fillId="2" borderId="1" xfId="1" applyNumberFormat="1" applyFont="1" applyFill="1" applyBorder="1" applyAlignment="1">
      <alignment horizontal="center" vertical="center"/>
    </xf>
    <xf numFmtId="166" fontId="30" fillId="2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54;&#1087;&#1077;&#1088;&#1092;&#1072;&#1082;&#1090;/2019/&#1054;&#1060;_11_&#1053;&#1086;&#1103;&#1073;&#1088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Тарифы УП "/>
      <sheetName val="ЭТПЗ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O53">
            <v>29559.127</v>
          </cell>
        </row>
        <row r="54">
          <cell r="O54">
            <v>43.183999999999997</v>
          </cell>
        </row>
        <row r="55">
          <cell r="O55">
            <v>1261.527</v>
          </cell>
        </row>
        <row r="56">
          <cell r="O56">
            <v>1.7949999999999999</v>
          </cell>
        </row>
      </sheetData>
      <sheetData sheetId="3">
        <row r="68">
          <cell r="O68">
            <v>1568.37</v>
          </cell>
        </row>
        <row r="69">
          <cell r="O69">
            <v>1136.5940000000001</v>
          </cell>
        </row>
        <row r="74">
          <cell r="O74">
            <v>2.6920000000000002</v>
          </cell>
        </row>
      </sheetData>
      <sheetData sheetId="4">
        <row r="73">
          <cell r="O73">
            <v>19482.776999999998</v>
          </cell>
        </row>
        <row r="74">
          <cell r="O74">
            <v>7410.4920000000002</v>
          </cell>
        </row>
        <row r="75">
          <cell r="O75">
            <v>1107.43</v>
          </cell>
        </row>
        <row r="76">
          <cell r="O76">
            <v>13.753</v>
          </cell>
        </row>
        <row r="79">
          <cell r="O79">
            <v>12.444000000000001</v>
          </cell>
        </row>
      </sheetData>
      <sheetData sheetId="5">
        <row r="69">
          <cell r="O69">
            <v>449.10899999999998</v>
          </cell>
        </row>
        <row r="70">
          <cell r="O70">
            <v>732.22199999999998</v>
          </cell>
        </row>
      </sheetData>
      <sheetData sheetId="6"/>
      <sheetData sheetId="7">
        <row r="68">
          <cell r="O68">
            <v>49224.087</v>
          </cell>
        </row>
        <row r="73">
          <cell r="O73">
            <v>67.88</v>
          </cell>
        </row>
      </sheetData>
      <sheetData sheetId="8">
        <row r="75">
          <cell r="O75">
            <v>38.146999999999998</v>
          </cell>
        </row>
      </sheetData>
      <sheetData sheetId="9">
        <row r="68">
          <cell r="O68">
            <v>7018.3379999999997</v>
          </cell>
        </row>
      </sheetData>
      <sheetData sheetId="10">
        <row r="69">
          <cell r="O69">
            <v>54276.029000000002</v>
          </cell>
        </row>
        <row r="70">
          <cell r="O70">
            <v>1811.9659999999999</v>
          </cell>
        </row>
        <row r="71">
          <cell r="O71">
            <v>543.88499999999999</v>
          </cell>
        </row>
        <row r="72">
          <cell r="O72">
            <v>540.59900000000005</v>
          </cell>
        </row>
        <row r="75">
          <cell r="O75">
            <v>86.751999999999995</v>
          </cell>
        </row>
        <row r="76">
          <cell r="O76">
            <v>3.1080000000000001</v>
          </cell>
        </row>
      </sheetData>
      <sheetData sheetId="11">
        <row r="67">
          <cell r="O67">
            <v>21009.401999999998</v>
          </cell>
        </row>
        <row r="72">
          <cell r="O72">
            <v>31.588999999999999</v>
          </cell>
        </row>
        <row r="94">
          <cell r="O94">
            <v>102.684</v>
          </cell>
        </row>
        <row r="95">
          <cell r="O95">
            <v>19.241</v>
          </cell>
        </row>
      </sheetData>
      <sheetData sheetId="12">
        <row r="69">
          <cell r="O69">
            <v>306.14100000000002</v>
          </cell>
        </row>
        <row r="74">
          <cell r="O74">
            <v>0.66400000000000003</v>
          </cell>
        </row>
      </sheetData>
      <sheetData sheetId="13">
        <row r="68">
          <cell r="O68">
            <v>1698.9380000000001</v>
          </cell>
        </row>
        <row r="75">
          <cell r="O75">
            <v>3.1909999999999998</v>
          </cell>
        </row>
      </sheetData>
      <sheetData sheetId="14"/>
      <sheetData sheetId="15"/>
      <sheetData sheetId="16"/>
      <sheetData sheetId="17"/>
      <sheetData sheetId="18">
        <row r="68">
          <cell r="O68">
            <v>217.244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КорГок"/>
      <sheetName val="Аксион"/>
      <sheetName val="Ижевск"/>
      <sheetName val="Орск"/>
      <sheetName val="Междур"/>
      <sheetName val="Белорецк"/>
      <sheetName val="Братск"/>
      <sheetName val="Чебаркуль"/>
      <sheetName val="Челябинск (ЧМК)"/>
      <sheetName val="Якутуголь"/>
      <sheetName val="Ванино"/>
      <sheetName val="Посьет"/>
      <sheetName val="Эльга"/>
      <sheetName val="ЭТПЗ"/>
      <sheetName val="СВОД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  <sheetName val="Лист1"/>
    </sheetNames>
    <sheetDataSet>
      <sheetData sheetId="0"/>
      <sheetData sheetId="1"/>
      <sheetData sheetId="2"/>
      <sheetData sheetId="3">
        <row r="6">
          <cell r="G6">
            <v>8458</v>
          </cell>
        </row>
        <row r="12">
          <cell r="G12">
            <v>15940</v>
          </cell>
        </row>
        <row r="13">
          <cell r="G13">
            <v>1035532</v>
          </cell>
        </row>
        <row r="16">
          <cell r="G16">
            <v>23648650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zoomScale="70" zoomScaleNormal="70" workbookViewId="0">
      <selection activeCell="D18" sqref="D18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3" t="s">
        <v>33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8" t="s">
        <v>6</v>
      </c>
      <c r="B5" s="118"/>
      <c r="C5" s="118"/>
      <c r="D5" s="118"/>
      <c r="E5" s="118"/>
      <c r="F5" s="118"/>
      <c r="G5" s="118"/>
      <c r="H5" s="118"/>
      <c r="I5" s="119"/>
      <c r="J5" s="119"/>
      <c r="K5" s="119"/>
      <c r="L5" s="119"/>
      <c r="M5" s="119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20" t="s">
        <v>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6" t="s">
        <v>5</v>
      </c>
      <c r="B7" s="114" t="s">
        <v>17</v>
      </c>
      <c r="C7" s="111"/>
      <c r="D7" s="111"/>
      <c r="E7" s="111"/>
      <c r="F7" s="111"/>
      <c r="G7" s="112"/>
      <c r="H7" s="114" t="s">
        <v>18</v>
      </c>
      <c r="I7" s="111"/>
      <c r="J7" s="111"/>
      <c r="K7" s="111"/>
      <c r="L7" s="111"/>
      <c r="M7" s="112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7"/>
      <c r="B8" s="115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5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22">
        <f>SUM(C9:G9)</f>
        <v>30705.662999999997</v>
      </c>
      <c r="C9" s="107">
        <f>C10+C11</f>
        <v>8547.0859999999993</v>
      </c>
      <c r="D9" s="107">
        <f t="shared" ref="D9:H9" si="0">D10+D11</f>
        <v>21051.146999999997</v>
      </c>
      <c r="E9" s="107"/>
      <c r="F9" s="107">
        <f t="shared" si="0"/>
        <v>1107.43</v>
      </c>
      <c r="G9" s="107"/>
      <c r="H9" s="107">
        <f t="shared" si="0"/>
        <v>0</v>
      </c>
      <c r="I9" s="107">
        <f>I10+I11</f>
        <v>15.136000000000001</v>
      </c>
      <c r="J9" s="88"/>
      <c r="K9" s="88"/>
      <c r="L9" s="88"/>
      <c r="M9" s="88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23">
        <f>SUM(C10:G10)</f>
        <v>2704.9639999999999</v>
      </c>
      <c r="C10" s="87">
        <f>[1]Аксион!$O$69</f>
        <v>1136.5940000000001</v>
      </c>
      <c r="D10" s="87">
        <f>[1]Аксион!$O$68</f>
        <v>1568.37</v>
      </c>
      <c r="E10" s="88"/>
      <c r="F10" s="88"/>
      <c r="G10" s="88"/>
      <c r="H10" s="89">
        <f t="shared" ref="H10:H21" si="1">SUM(J10:M10)</f>
        <v>0</v>
      </c>
      <c r="I10" s="90">
        <f>[1]Аксион!$O$74</f>
        <v>2.6920000000000002</v>
      </c>
      <c r="J10" s="88"/>
      <c r="K10" s="88"/>
      <c r="L10" s="88"/>
      <c r="M10" s="88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23">
        <f t="shared" ref="B11:B24" si="2">SUM(C11:G11)</f>
        <v>28014.452000000001</v>
      </c>
      <c r="C11" s="89">
        <f>[1]Ижсталь!$O$74</f>
        <v>7410.4920000000002</v>
      </c>
      <c r="D11" s="89">
        <f>[1]Ижсталь!$O$73</f>
        <v>19482.776999999998</v>
      </c>
      <c r="E11" s="89"/>
      <c r="F11" s="89">
        <f>[1]Ижсталь!$O$75</f>
        <v>1107.43</v>
      </c>
      <c r="G11" s="89">
        <f>[1]Ижсталь!$O$76</f>
        <v>13.753</v>
      </c>
      <c r="H11" s="89">
        <f t="shared" si="1"/>
        <v>0</v>
      </c>
      <c r="I11" s="89">
        <f>[1]Ижсталь!$O$79</f>
        <v>12.444000000000001</v>
      </c>
      <c r="J11" s="91"/>
      <c r="K11" s="92"/>
      <c r="L11" s="92"/>
      <c r="M11" s="93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24">
        <f>SUM(C12:G12)</f>
        <v>1181.3309999999999</v>
      </c>
      <c r="C12" s="94"/>
      <c r="D12" s="94">
        <f>[1]ЮУНК!$O$69</f>
        <v>449.10899999999998</v>
      </c>
      <c r="E12" s="94">
        <f>[1]ЮУНК!$O$70</f>
        <v>732.22199999999998</v>
      </c>
      <c r="F12" s="94"/>
      <c r="G12" s="94"/>
      <c r="H12" s="89">
        <f t="shared" si="1"/>
        <v>0</v>
      </c>
      <c r="I12" s="94"/>
      <c r="J12" s="94"/>
      <c r="K12" s="95"/>
      <c r="L12" s="96"/>
      <c r="M12" s="93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24">
        <f t="shared" si="2"/>
        <v>15.94</v>
      </c>
      <c r="C13" s="94"/>
      <c r="D13" s="97"/>
      <c r="E13" s="97"/>
      <c r="F13" s="97">
        <f>[2]УП!$G$12/1000</f>
        <v>15.94</v>
      </c>
      <c r="G13" s="94">
        <v>0</v>
      </c>
      <c r="H13" s="89">
        <f t="shared" si="1"/>
        <v>0</v>
      </c>
      <c r="I13" s="94"/>
      <c r="J13" s="94"/>
      <c r="K13" s="98"/>
      <c r="L13" s="99"/>
      <c r="M13" s="100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24">
        <f t="shared" si="2"/>
        <v>1035.5319999999999</v>
      </c>
      <c r="C14" s="94"/>
      <c r="D14" s="97">
        <f>[2]УП!$G$13/1000</f>
        <v>1035.5319999999999</v>
      </c>
      <c r="E14" s="97"/>
      <c r="F14" s="97"/>
      <c r="G14" s="94"/>
      <c r="H14" s="89">
        <f t="shared" si="1"/>
        <v>0</v>
      </c>
      <c r="I14" s="94"/>
      <c r="J14" s="94"/>
      <c r="K14" s="98"/>
      <c r="L14" s="99"/>
      <c r="M14" s="100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24">
        <f>SUM(B16:B17)</f>
        <v>80089.72</v>
      </c>
      <c r="C15" s="97"/>
      <c r="D15" s="97">
        <f>D16+D17</f>
        <v>78783.214000000007</v>
      </c>
      <c r="E15" s="97">
        <f>E16+E17</f>
        <v>43.183999999999997</v>
      </c>
      <c r="F15" s="97">
        <f t="shared" ref="F15" si="3">F16+F17</f>
        <v>1261.527</v>
      </c>
      <c r="G15" s="97">
        <f>G16+G17</f>
        <v>1.7949999999999999</v>
      </c>
      <c r="H15" s="89">
        <f t="shared" si="1"/>
        <v>67.88</v>
      </c>
      <c r="I15" s="97"/>
      <c r="J15" s="101">
        <f>J16+J17</f>
        <v>67.88</v>
      </c>
      <c r="K15" s="102"/>
      <c r="L15" s="103"/>
      <c r="M15" s="104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24">
        <f>SUM(C16:G16)</f>
        <v>49224.087</v>
      </c>
      <c r="C16" s="94"/>
      <c r="D16" s="94">
        <f>[1]БЗФ!$O$68</f>
        <v>49224.087</v>
      </c>
      <c r="E16" s="94"/>
      <c r="F16" s="94"/>
      <c r="G16" s="94"/>
      <c r="H16" s="89">
        <f t="shared" si="1"/>
        <v>67.88</v>
      </c>
      <c r="I16" s="94"/>
      <c r="J16" s="101">
        <f>[1]БЗФ!$O$73</f>
        <v>67.88</v>
      </c>
      <c r="K16" s="95"/>
      <c r="L16" s="96"/>
      <c r="M16" s="93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24">
        <f>D17+E17+F17+G17</f>
        <v>30865.633000000002</v>
      </c>
      <c r="C17" s="94"/>
      <c r="D17" s="94">
        <f>'[1]Кор-ГОК'!$O$53</f>
        <v>29559.127</v>
      </c>
      <c r="E17" s="94">
        <f>'[1]Кор-ГОК'!$O$54</f>
        <v>43.183999999999997</v>
      </c>
      <c r="F17" s="94">
        <f>'[1]Кор-ГОК'!$O$55</f>
        <v>1261.527</v>
      </c>
      <c r="G17" s="94">
        <f>'[1]Кор-ГОК'!$O$56</f>
        <v>1.7949999999999999</v>
      </c>
      <c r="H17" s="89">
        <f t="shared" si="1"/>
        <v>0</v>
      </c>
      <c r="I17" s="94"/>
      <c r="J17" s="101"/>
      <c r="K17" s="95"/>
      <c r="L17" s="96"/>
      <c r="M17" s="93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124">
        <f>SUM(C18:G18)</f>
        <v>8.4580000000000002</v>
      </c>
      <c r="C18" s="94"/>
      <c r="D18" s="94"/>
      <c r="E18" s="94">
        <f>[2]УП!$G$6/1000</f>
        <v>8.4580000000000002</v>
      </c>
      <c r="F18" s="94"/>
      <c r="G18" s="94"/>
      <c r="H18" s="89">
        <f t="shared" ref="H18" si="4">SUM(J18:M18)</f>
        <v>0</v>
      </c>
      <c r="I18" s="94"/>
      <c r="J18" s="94"/>
      <c r="K18" s="95"/>
      <c r="L18" s="96"/>
      <c r="M18" s="93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24">
        <f>SUM(C19:G19)</f>
        <v>23648.65</v>
      </c>
      <c r="C19" s="94"/>
      <c r="D19" s="94">
        <f>[2]УП!$G$16/1000</f>
        <v>23648.65</v>
      </c>
      <c r="E19" s="94"/>
      <c r="F19" s="94"/>
      <c r="G19" s="94"/>
      <c r="H19" s="89">
        <f t="shared" si="1"/>
        <v>38.146999999999998</v>
      </c>
      <c r="I19" s="94"/>
      <c r="J19" s="94">
        <f>[1]БМК!$O$75</f>
        <v>38.146999999999998</v>
      </c>
      <c r="K19" s="95"/>
      <c r="L19" s="96"/>
      <c r="M19" s="93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24">
        <f>SUM(C20:G20)</f>
        <v>23014.481</v>
      </c>
      <c r="C20" s="94"/>
      <c r="D20" s="94">
        <f>D21+D22+D23</f>
        <v>21009.401999999998</v>
      </c>
      <c r="E20" s="94">
        <f>E21+E22+E23</f>
        <v>2005.0790000000002</v>
      </c>
      <c r="F20" s="94"/>
      <c r="G20" s="94"/>
      <c r="H20" s="89">
        <f t="shared" si="1"/>
        <v>35.443999999999996</v>
      </c>
      <c r="I20" s="94"/>
      <c r="J20" s="94">
        <f>J21+J23+J22</f>
        <v>31.588999999999999</v>
      </c>
      <c r="K20" s="95">
        <f>K21+K22+K23</f>
        <v>3.855</v>
      </c>
      <c r="L20" s="96"/>
      <c r="M20" s="93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24">
        <f>SUM(C21:G21)</f>
        <v>21009.401999999998</v>
      </c>
      <c r="C21" s="94"/>
      <c r="D21" s="94">
        <f>'[1]ЯкутУ+'!$O$67</f>
        <v>21009.401999999998</v>
      </c>
      <c r="E21" s="94"/>
      <c r="F21" s="94"/>
      <c r="G21" s="94"/>
      <c r="H21" s="89">
        <f t="shared" si="1"/>
        <v>31.588999999999999</v>
      </c>
      <c r="I21" s="94"/>
      <c r="J21" s="94">
        <f>'[1]ЯкутУ+'!$O$72</f>
        <v>31.588999999999999</v>
      </c>
      <c r="K21" s="95"/>
      <c r="L21" s="96"/>
      <c r="M21" s="93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24">
        <f>SUM(C22:G22)</f>
        <v>1698.9380000000001</v>
      </c>
      <c r="C22" s="94"/>
      <c r="D22" s="105"/>
      <c r="E22" s="94">
        <f>[1]ТП_Посьет!$O$68</f>
        <v>1698.9380000000001</v>
      </c>
      <c r="F22" s="94"/>
      <c r="G22" s="94"/>
      <c r="H22" s="89"/>
      <c r="I22" s="94"/>
      <c r="J22" s="105"/>
      <c r="K22" s="94">
        <f>[1]ТП_Посьет!$O$75</f>
        <v>3.1909999999999998</v>
      </c>
      <c r="L22" s="96"/>
      <c r="M22" s="93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24">
        <f t="shared" si="2"/>
        <v>306.14100000000002</v>
      </c>
      <c r="C23" s="94"/>
      <c r="D23" s="106"/>
      <c r="E23" s="94">
        <f>[1]МТП_Ванино!$O$69</f>
        <v>306.14100000000002</v>
      </c>
      <c r="F23" s="94"/>
      <c r="G23" s="94"/>
      <c r="H23" s="89">
        <f t="shared" ref="H23:H30" si="5">SUM(J23:M23)</f>
        <v>0.66400000000000003</v>
      </c>
      <c r="I23" s="94"/>
      <c r="J23" s="105"/>
      <c r="K23" s="94">
        <f>[1]МТП_Ванино!$O$74</f>
        <v>0.66400000000000003</v>
      </c>
      <c r="L23" s="96"/>
      <c r="M23" s="93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24">
        <f t="shared" si="2"/>
        <v>121.925</v>
      </c>
      <c r="C24" s="94"/>
      <c r="D24" s="94"/>
      <c r="E24" s="94"/>
      <c r="F24" s="94">
        <f>'[1]ЯкутУ+'!$O$94</f>
        <v>102.684</v>
      </c>
      <c r="G24" s="94">
        <f>'[1]ЯкутУ+'!$O$95</f>
        <v>19.241</v>
      </c>
      <c r="H24" s="89">
        <f t="shared" si="5"/>
        <v>0</v>
      </c>
      <c r="I24" s="94"/>
      <c r="J24" s="94"/>
      <c r="K24" s="95"/>
      <c r="L24" s="96"/>
      <c r="M24" s="93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125">
        <f>SUM(C25:G25)</f>
        <v>38775.561000000002</v>
      </c>
      <c r="C25" s="94"/>
      <c r="D25" s="94">
        <f>SUM(D26:D26)</f>
        <v>23403.643</v>
      </c>
      <c r="E25" s="94">
        <f>SUM(E26:E26)</f>
        <v>12106.727000000001</v>
      </c>
      <c r="F25" s="94">
        <f>SUM(F26:F26)</f>
        <v>3262.3820000000001</v>
      </c>
      <c r="G25" s="94">
        <f>SUM(G26:G26)</f>
        <v>2.8090000000000002</v>
      </c>
      <c r="H25" s="89">
        <f t="shared" si="5"/>
        <v>0</v>
      </c>
      <c r="I25" s="94"/>
      <c r="J25" s="94"/>
      <c r="K25" s="95"/>
      <c r="L25" s="95"/>
      <c r="M25" s="93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126">
        <f>SUM(C26:G26)</f>
        <v>38775.561000000002</v>
      </c>
      <c r="C26" s="84"/>
      <c r="D26" s="127">
        <v>23403.643</v>
      </c>
      <c r="E26" s="127">
        <v>12106.727000000001</v>
      </c>
      <c r="F26" s="127">
        <v>3262.3820000000001</v>
      </c>
      <c r="G26" s="127">
        <v>2.8090000000000002</v>
      </c>
      <c r="H26" s="89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24">
        <f>SUM(C27:G27)</f>
        <v>64190.81700000001</v>
      </c>
      <c r="C27" s="94">
        <f>SUM(C28:C29)</f>
        <v>1811.9659999999999</v>
      </c>
      <c r="D27" s="94">
        <f>SUM(D28:D29)</f>
        <v>61838.252000000008</v>
      </c>
      <c r="E27" s="94">
        <f>SUM(E28:E29)</f>
        <v>540.59900000000005</v>
      </c>
      <c r="F27" s="94">
        <f>SUM(F28:F29)</f>
        <v>0</v>
      </c>
      <c r="G27" s="94">
        <f>SUM(G28:G29)</f>
        <v>0</v>
      </c>
      <c r="H27" s="89">
        <f t="shared" si="5"/>
        <v>86.751999999999995</v>
      </c>
      <c r="I27" s="94">
        <f>I28+I29</f>
        <v>3.1080000000000001</v>
      </c>
      <c r="J27" s="94">
        <f>J28+J29</f>
        <v>86.751999999999995</v>
      </c>
      <c r="K27" s="95"/>
      <c r="L27" s="108"/>
      <c r="M27" s="93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24">
        <f t="shared" ref="B28:B30" si="6">SUM(C28:G28)</f>
        <v>7018.3379999999997</v>
      </c>
      <c r="C28" s="89"/>
      <c r="D28" s="89">
        <f>[1]УралКУЗ!$O$68</f>
        <v>7018.3379999999997</v>
      </c>
      <c r="E28" s="89"/>
      <c r="F28" s="89"/>
      <c r="G28" s="89"/>
      <c r="H28" s="89">
        <f t="shared" si="5"/>
        <v>0</v>
      </c>
      <c r="I28" s="89"/>
      <c r="J28" s="89"/>
      <c r="K28" s="92"/>
      <c r="L28" s="92"/>
      <c r="M28" s="93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24">
        <f t="shared" si="6"/>
        <v>57172.479000000007</v>
      </c>
      <c r="C29" s="89">
        <f>[1]ЧМК!$O$70</f>
        <v>1811.9659999999999</v>
      </c>
      <c r="D29" s="110">
        <f>[1]ЧМК!$O$69+[1]ЧМК!$O$71</f>
        <v>54819.914000000004</v>
      </c>
      <c r="E29" s="89">
        <f>[1]ЧМК!$O$72</f>
        <v>540.59900000000005</v>
      </c>
      <c r="F29" s="89"/>
      <c r="G29" s="89"/>
      <c r="H29" s="89">
        <f t="shared" si="5"/>
        <v>86.751999999999995</v>
      </c>
      <c r="I29" s="89">
        <f>[1]ЧМК!$O$76</f>
        <v>3.1080000000000001</v>
      </c>
      <c r="J29" s="89">
        <f>[1]ЧМК!$O$75</f>
        <v>86.751999999999995</v>
      </c>
      <c r="K29" s="92"/>
      <c r="L29" s="92"/>
      <c r="M29" s="93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24">
        <f t="shared" si="6"/>
        <v>217.244</v>
      </c>
      <c r="C30" s="89"/>
      <c r="D30" s="94">
        <f>[1]ЭТПЗ!$O$68</f>
        <v>217.244</v>
      </c>
      <c r="E30" s="89"/>
      <c r="F30" s="89"/>
      <c r="G30" s="89"/>
      <c r="H30" s="89">
        <f t="shared" si="5"/>
        <v>0</v>
      </c>
      <c r="I30" s="89"/>
      <c r="J30" s="101"/>
      <c r="K30" s="92"/>
      <c r="L30" s="92"/>
      <c r="M30" s="93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2.95" customHeight="1" x14ac:dyDescent="0.3">
      <c r="A31" s="16" t="s">
        <v>4</v>
      </c>
      <c r="B31" s="109">
        <f>SUM(B9:B30)-B9-B15-B20-B25-B27</f>
        <v>263019.07499999995</v>
      </c>
      <c r="C31" s="95">
        <f>C9+C27</f>
        <v>10359.052</v>
      </c>
      <c r="D31" s="95">
        <f>D9+D12+D14+D16+D19+D20+D25+D27+D17+D30</f>
        <v>231436.19300000003</v>
      </c>
      <c r="E31" s="95">
        <f>E12+E25+E27+E20+E15</f>
        <v>15427.811</v>
      </c>
      <c r="F31" s="95">
        <f>F9+F13+F24+F25+F15</f>
        <v>5749.9629999999997</v>
      </c>
      <c r="G31" s="95">
        <f>G13+G24+G25</f>
        <v>22.05</v>
      </c>
      <c r="H31" s="95">
        <f>H9+H12+H13+H14+H16+H19+H21+H24+H25+H27+H30</f>
        <v>224.36799999999999</v>
      </c>
      <c r="I31" s="95">
        <f>I9+I27</f>
        <v>18.244</v>
      </c>
      <c r="J31" s="95">
        <f>J16+J19+J21+J25+J27+J30</f>
        <v>224.36799999999999</v>
      </c>
      <c r="K31" s="95">
        <f>K20</f>
        <v>3.855</v>
      </c>
      <c r="L31" s="95">
        <f>L25</f>
        <v>0</v>
      </c>
      <c r="M31" s="95">
        <f>SUM(M11:M27)</f>
        <v>0</v>
      </c>
      <c r="N31" s="17"/>
      <c r="O31" s="17"/>
      <c r="P31" s="79"/>
      <c r="Q31" s="1"/>
      <c r="R31" s="1"/>
      <c r="S31" s="1"/>
      <c r="T31" s="1"/>
      <c r="U31" s="1"/>
      <c r="V31" s="1"/>
      <c r="W31" s="1"/>
      <c r="X31" s="1"/>
    </row>
    <row r="32" spans="1:24" ht="21" x14ac:dyDescent="0.4">
      <c r="A32" s="19"/>
      <c r="B32" s="86"/>
      <c r="C32" s="26"/>
      <c r="D32" s="26"/>
      <c r="E32" s="26"/>
      <c r="F32" s="71"/>
      <c r="G32" s="17"/>
      <c r="H32" s="1"/>
      <c r="I32" s="1"/>
      <c r="J32" s="1"/>
      <c r="K32" s="1"/>
      <c r="L32" s="1"/>
      <c r="M32" s="1"/>
      <c r="N32" s="1"/>
      <c r="O32" s="1"/>
      <c r="P32" s="80"/>
      <c r="Q32" s="1"/>
      <c r="R32" s="1"/>
      <c r="S32" s="1"/>
      <c r="T32" s="1"/>
      <c r="U32" s="1"/>
      <c r="V32" s="1"/>
      <c r="W32" s="1"/>
      <c r="X32" s="1"/>
    </row>
    <row r="33" spans="1:24" ht="21" x14ac:dyDescent="0.4">
      <c r="A33" s="20"/>
      <c r="B33" s="43"/>
      <c r="C33" s="81"/>
      <c r="D33" s="49"/>
      <c r="E33" s="32"/>
      <c r="F33" s="72"/>
      <c r="G33" s="18"/>
      <c r="H33" s="1"/>
      <c r="I33" s="1"/>
      <c r="J33" s="1"/>
      <c r="K33" s="1"/>
      <c r="L33" s="1"/>
      <c r="M33" s="1"/>
      <c r="N33" s="1"/>
      <c r="O33" s="1"/>
      <c r="P33" s="19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20"/>
      <c r="B34" s="44"/>
      <c r="C34" s="83"/>
      <c r="D34" s="49"/>
      <c r="E34" s="82"/>
      <c r="F34" s="73"/>
      <c r="G34" s="1"/>
      <c r="H34" s="18"/>
      <c r="I34" s="1"/>
      <c r="J34" s="1"/>
      <c r="K34" s="1"/>
      <c r="L34" s="1"/>
      <c r="M34" s="1"/>
      <c r="N34" s="1"/>
      <c r="O34" s="1"/>
      <c r="P34" s="19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43"/>
      <c r="B35" s="50"/>
      <c r="C35" s="75"/>
      <c r="D35" s="70"/>
      <c r="E35" s="76"/>
      <c r="F35" s="73"/>
      <c r="G35" s="1"/>
      <c r="H35" s="33"/>
      <c r="I35" s="33"/>
      <c r="J35" s="33"/>
      <c r="K35" s="33"/>
      <c r="L35" s="33"/>
      <c r="M35" s="33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1"/>
      <c r="B36" s="45"/>
      <c r="C36" s="74"/>
      <c r="D36" s="49"/>
      <c r="E36" s="23"/>
      <c r="F36" s="73"/>
      <c r="G36" s="28"/>
      <c r="H36" s="34"/>
      <c r="I36" s="33"/>
      <c r="J36" s="33"/>
      <c r="K36" s="33"/>
      <c r="L36" s="33"/>
      <c r="M36" s="33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22"/>
      <c r="B37" s="45"/>
      <c r="C37" s="74"/>
      <c r="D37" s="27"/>
      <c r="E37" s="23"/>
      <c r="F37" s="73"/>
      <c r="G37" s="28"/>
      <c r="H37" s="33"/>
      <c r="I37" s="33"/>
      <c r="J37" s="33"/>
      <c r="K37" s="33"/>
      <c r="L37" s="33"/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2"/>
      <c r="B38" s="22"/>
      <c r="C38" s="51"/>
      <c r="D38" s="27"/>
      <c r="E38" s="23"/>
      <c r="F38" s="73"/>
      <c r="G38" s="1"/>
      <c r="H38" s="33"/>
      <c r="I38" s="35"/>
      <c r="J38" s="36"/>
      <c r="K38" s="37"/>
      <c r="L38" s="33"/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22"/>
      <c r="B39" s="22"/>
      <c r="C39" s="51"/>
      <c r="D39" s="27"/>
      <c r="E39" s="52"/>
      <c r="G39" s="1"/>
      <c r="H39" s="33"/>
      <c r="I39" s="38"/>
      <c r="J39" s="36"/>
      <c r="K39" s="37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2"/>
      <c r="B40" s="22"/>
      <c r="C40" s="51"/>
      <c r="D40" s="53"/>
      <c r="E40" s="54"/>
      <c r="G40" s="1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4"/>
      <c r="B41" s="22"/>
      <c r="C41" s="46"/>
      <c r="D41" s="27"/>
      <c r="E41" s="23"/>
      <c r="G41" s="1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4">
      <c r="A42" s="24"/>
      <c r="B42" s="22"/>
      <c r="C42" s="46"/>
      <c r="D42" s="27"/>
      <c r="E42" s="23"/>
      <c r="F42" s="73"/>
      <c r="H42" s="39"/>
      <c r="I42" s="39"/>
      <c r="J42" s="39"/>
      <c r="K42" s="39"/>
      <c r="L42" s="39"/>
      <c r="M42" s="39"/>
    </row>
    <row r="43" spans="1:24" ht="21" x14ac:dyDescent="0.4">
      <c r="A43" s="67"/>
      <c r="B43" s="55"/>
      <c r="C43" s="46"/>
      <c r="D43" s="27"/>
      <c r="E43" s="23"/>
      <c r="F43" s="73"/>
      <c r="H43" s="39"/>
      <c r="I43" s="39"/>
      <c r="J43" s="39"/>
      <c r="K43" s="39"/>
      <c r="L43" s="39"/>
      <c r="M43" s="39"/>
    </row>
    <row r="44" spans="1:24" ht="15.6" x14ac:dyDescent="0.3">
      <c r="A44" s="24"/>
      <c r="B44" s="56"/>
      <c r="C44" s="47"/>
      <c r="D44" s="27"/>
      <c r="E44" s="23"/>
      <c r="H44" s="39"/>
      <c r="I44" s="39"/>
      <c r="J44" s="39"/>
      <c r="K44" s="39"/>
      <c r="L44" s="39"/>
      <c r="M44" s="39"/>
    </row>
    <row r="45" spans="1:24" ht="15.6" x14ac:dyDescent="0.3">
      <c r="A45" s="67"/>
      <c r="B45" s="57"/>
      <c r="C45" s="51"/>
      <c r="D45" s="27"/>
      <c r="E45" s="58"/>
      <c r="H45" s="39"/>
      <c r="I45" s="39"/>
      <c r="J45" s="39"/>
      <c r="K45" s="39"/>
      <c r="L45" s="39"/>
      <c r="M45" s="39"/>
    </row>
    <row r="46" spans="1:24" ht="15.6" x14ac:dyDescent="0.3">
      <c r="A46" s="68"/>
      <c r="B46" s="59"/>
      <c r="C46" s="60"/>
      <c r="D46" s="61"/>
      <c r="E46" s="62"/>
    </row>
    <row r="47" spans="1:24" ht="15.6" x14ac:dyDescent="0.3">
      <c r="A47" s="68"/>
      <c r="B47" s="59"/>
      <c r="C47" s="46"/>
      <c r="D47" s="63"/>
      <c r="E47" s="58"/>
    </row>
    <row r="48" spans="1:24" ht="15.6" x14ac:dyDescent="0.3">
      <c r="A48" s="24"/>
      <c r="B48" s="22"/>
      <c r="C48" s="46"/>
      <c r="D48" s="61"/>
      <c r="E48" s="52"/>
    </row>
    <row r="49" spans="1:6" ht="15.6" x14ac:dyDescent="0.3">
      <c r="A49" s="47"/>
      <c r="B49" s="22"/>
      <c r="C49" s="46"/>
      <c r="D49" s="27"/>
      <c r="E49" s="64"/>
    </row>
    <row r="50" spans="1:6" ht="15.6" x14ac:dyDescent="0.3">
      <c r="A50" s="69"/>
      <c r="B50" s="65"/>
      <c r="C50" s="46"/>
      <c r="D50" s="53"/>
      <c r="E50" s="64"/>
    </row>
    <row r="51" spans="1:6" ht="15.6" x14ac:dyDescent="0.3">
      <c r="A51" s="24"/>
      <c r="B51" s="56"/>
      <c r="C51" s="46"/>
      <c r="D51" s="53"/>
      <c r="E51" s="23"/>
    </row>
    <row r="52" spans="1:6" ht="15.6" x14ac:dyDescent="0.3">
      <c r="A52" s="39"/>
      <c r="B52" s="39"/>
      <c r="C52" s="46"/>
      <c r="D52" s="27"/>
      <c r="E52" s="23"/>
      <c r="F52" s="39"/>
    </row>
    <row r="53" spans="1:6" ht="15.6" x14ac:dyDescent="0.3">
      <c r="A53" s="25"/>
      <c r="B53" s="39"/>
      <c r="C53" s="46"/>
      <c r="D53" s="66"/>
      <c r="E53" s="23"/>
      <c r="F53" s="39"/>
    </row>
    <row r="54" spans="1:6" ht="15.6" x14ac:dyDescent="0.3">
      <c r="A54" s="25"/>
      <c r="B54" s="39"/>
      <c r="C54" s="51"/>
      <c r="D54" s="53"/>
      <c r="E54" s="58"/>
      <c r="F54" s="39"/>
    </row>
    <row r="55" spans="1:6" x14ac:dyDescent="0.3">
      <c r="A55" s="25"/>
      <c r="B55" s="39"/>
      <c r="C55" s="39"/>
      <c r="D55" s="39"/>
      <c r="E55" s="39"/>
      <c r="F55" s="39"/>
    </row>
    <row r="56" spans="1:6" x14ac:dyDescent="0.3">
      <c r="A56" s="25"/>
      <c r="B56" s="39"/>
      <c r="C56" s="39"/>
      <c r="D56" s="39"/>
      <c r="E56" s="39"/>
      <c r="F56" s="39"/>
    </row>
    <row r="57" spans="1:6" x14ac:dyDescent="0.3">
      <c r="A57" s="25"/>
      <c r="B57" s="39"/>
      <c r="C57" s="39"/>
      <c r="D57" s="39"/>
      <c r="E57" s="39"/>
      <c r="F57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2019-12-05T09:56:41Z</dcterms:modified>
</cp:coreProperties>
</file>